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540" windowWidth="24240" windowHeight="12210"/>
  </bookViews>
  <sheets>
    <sheet name="Все года" sheetId="1" r:id="rId1"/>
  </sheets>
  <definedNames>
    <definedName name="_xlnm.Print_Area" localSheetId="0">'Все года'!$A$1:$I$82</definedName>
  </definedNames>
  <calcPr calcId="145621"/>
</workbook>
</file>

<file path=xl/calcChain.xml><?xml version="1.0" encoding="utf-8"?>
<calcChain xmlns="http://schemas.openxmlformats.org/spreadsheetml/2006/main">
  <c r="G75" i="1" l="1"/>
  <c r="H55" i="1" l="1"/>
  <c r="H54" i="1"/>
  <c r="H50" i="1"/>
  <c r="G52" i="1" l="1"/>
  <c r="G54" i="1"/>
  <c r="G67" i="1" l="1"/>
  <c r="G66" i="1"/>
  <c r="G68" i="1"/>
  <c r="G55" i="1"/>
  <c r="G53" i="1"/>
  <c r="G76" i="1"/>
  <c r="G80" i="1"/>
  <c r="G41" i="1" l="1"/>
  <c r="G42" i="1"/>
  <c r="G49" i="1"/>
  <c r="G43" i="1"/>
  <c r="G21" i="1"/>
  <c r="G46" i="1"/>
  <c r="G72" i="1" l="1"/>
  <c r="G69" i="1" s="1"/>
  <c r="I72" i="1"/>
  <c r="H72" i="1"/>
  <c r="H69" i="1" s="1"/>
  <c r="I69" i="1"/>
  <c r="I65" i="1"/>
  <c r="I64" i="1" s="1"/>
  <c r="H65" i="1"/>
  <c r="H64" i="1" s="1"/>
  <c r="G65" i="1"/>
  <c r="G64" i="1"/>
  <c r="I60" i="1"/>
  <c r="H60" i="1"/>
  <c r="H59" i="1" s="1"/>
  <c r="G60" i="1"/>
  <c r="I59" i="1"/>
  <c r="G59" i="1"/>
  <c r="I52" i="1"/>
  <c r="H52" i="1"/>
  <c r="G51" i="1"/>
  <c r="G47" i="1"/>
  <c r="G45" i="1"/>
  <c r="I45" i="1"/>
  <c r="H45" i="1"/>
  <c r="I44" i="1"/>
  <c r="I39" i="1"/>
  <c r="H39" i="1"/>
  <c r="G39" i="1"/>
  <c r="I37" i="1"/>
  <c r="H37" i="1"/>
  <c r="G37" i="1"/>
  <c r="I35" i="1"/>
  <c r="H35" i="1"/>
  <c r="H34" i="1" s="1"/>
  <c r="G35" i="1"/>
  <c r="I34" i="1"/>
  <c r="G34" i="1"/>
  <c r="I29" i="1"/>
  <c r="H29" i="1"/>
  <c r="G29" i="1"/>
  <c r="I25" i="1"/>
  <c r="I24" i="1" s="1"/>
  <c r="H25" i="1"/>
  <c r="G25" i="1"/>
  <c r="G24" i="1" s="1"/>
  <c r="H24" i="1"/>
  <c r="I20" i="1"/>
  <c r="I19" i="1" s="1"/>
  <c r="H20" i="1"/>
  <c r="G20" i="1"/>
  <c r="G19" i="1" s="1"/>
  <c r="H19" i="1"/>
  <c r="I18" i="1" l="1"/>
  <c r="H44" i="1"/>
  <c r="G44" i="1"/>
  <c r="G18" i="1" s="1"/>
  <c r="H18" i="1"/>
</calcChain>
</file>

<file path=xl/sharedStrings.xml><?xml version="1.0" encoding="utf-8"?>
<sst xmlns="http://schemas.openxmlformats.org/spreadsheetml/2006/main" count="254" uniqueCount="162">
  <si>
    <t>Приложение 5</t>
  </si>
  <si>
    <t>к решению Собрания депутатов Михайловского сельского поселения</t>
  </si>
  <si>
    <t xml:space="preserve">Михайловского сельского поселения от 26.12.2023 № 19 "О бюджете </t>
  </si>
  <si>
    <t xml:space="preserve">Михайловского сельского Красносулинского района на 2024 год и на </t>
  </si>
  <si>
    <t>плановый период 2025 и 2026 годов"</t>
  </si>
  <si>
    <t>от 26.12.2023  № 19 "О бюджете Михайловского сельского поселения</t>
  </si>
  <si>
    <t>Красносулинского района на 2024 год и на плановый период 2025 и 2026 годов"</t>
  </si>
  <si>
    <t>Распределение бюджетных ассигнований по целевым статьям (муниципальным программам Михайловского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бюджетов на 2024 год и на плановый период 2025 и 2026 годов</t>
  </si>
  <si>
    <t xml:space="preserve"> (тыс. руб.)</t>
  </si>
  <si>
    <t>Наименование</t>
  </si>
  <si>
    <t>ЦСР</t>
  </si>
  <si>
    <t>ВР</t>
  </si>
  <si>
    <t>РЗ</t>
  </si>
  <si>
    <t>ПР</t>
  </si>
  <si>
    <t>2024 г.</t>
  </si>
  <si>
    <t>2025 г.</t>
  </si>
  <si>
    <t>2026 г.</t>
  </si>
  <si>
    <t>Всего</t>
  </si>
  <si>
    <t>Муниципальная программа  Михайловского сельского поселения «Управление муниципальными финансами»</t>
  </si>
  <si>
    <t>01.0.00.00000</t>
  </si>
  <si>
    <t>Подпрограмма «Нормативно-методическое обеспечение и организация бюджетного процесса»</t>
  </si>
  <si>
    <t>01.2.00.00000</t>
  </si>
  <si>
    <t>Расходы на выплаты по оплате труда работников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(Расходы на выплаты персоналу государственных (муниципальных) органов)</t>
  </si>
  <si>
    <t>01.2.00.00110</t>
  </si>
  <si>
    <t>120</t>
  </si>
  <si>
    <t>01</t>
  </si>
  <si>
    <t>04</t>
  </si>
  <si>
    <t>Расходы на обеспечение функций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(Иные закупки товаров, работ и услуг для обеспечения государственных (муниципальных) нужд)</t>
  </si>
  <si>
    <t>01.2.00.00190</t>
  </si>
  <si>
    <t>240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</si>
  <si>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Михайловского сельского поселения «Управление муниципальными финансами» (Уплата налогов, сборов и иных платежей)</t>
  </si>
  <si>
    <t>01.2.00.99990</t>
  </si>
  <si>
    <t>850</t>
  </si>
  <si>
    <t>13</t>
  </si>
  <si>
    <t>Муниципальная программа Михайловского сельского поселения «Муниципальная политика»</t>
  </si>
  <si>
    <t>02.0.00.00000</t>
  </si>
  <si>
    <t>Подпрограммы «Развитие муниципального управления и муниципальной службы в Михайловском сельском поселении»</t>
  </si>
  <si>
    <t>02.1.00.00000</t>
  </si>
  <si>
    <t>Мероприятия по повышению профессиональной компетенции кадров муниципального управления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</si>
  <si>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02.1.00.20010</t>
  </si>
  <si>
    <t>07</t>
  </si>
  <si>
    <t>05</t>
  </si>
  <si>
    <t>Мероприятия по диспансеризации муниципальных служащих Михайловского сельского поселения в рамках подпрограммы «Развитие муниципального управления и муниципальной службы в Михайловском сельском поселении»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</si>
  <si>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02.1.00.20260</t>
  </si>
  <si>
    <t>Взносы в Ассоциацию "Совет муниципальных образований Ростовской области"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посления "Муниципальная политика" (Уплата налогов, сборов и иных платежей)</t>
  </si>
  <si>
    <t>02.1.00.20290</t>
  </si>
  <si>
    <t>Подпрограмма «Обеспечение реализации муниципальной программы Михайловского сельского поселения «Муниципальная политика»</t>
  </si>
  <si>
    <t>02.2.00.00000</t>
  </si>
  <si>
    <t>Официальная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в рамках подпрограммы "Обеспечение реализации муниципальной программы Михайловского сельского поселения "Муниципальная политика"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</si>
  <si>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02.2.00.20020</t>
  </si>
  <si>
    <t>Мероприятия по обеспечению доступа населения к информации о деятельности Администрации Михайловского сельского поселения в рамках подпрограммы «Обеспечение реализации муниципальной программы Михайловского сельского поселения «Муниципальная политика»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</si>
  <si>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02.2.00.20200</t>
  </si>
  <si>
    <t>Подпрограмма "Социальная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лет"</t>
  </si>
  <si>
    <t>02.3.00.00000</t>
  </si>
  <si>
    <t>Выплата ежемесячной доплаты к государственной пенсии лицам, замещавшим выборные муниципальные должности и должности муниципальной службы в рамках подпрограммы «Социальная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лет» муниципальной программы Михайловского сельского поселения «Муниципальная политика» (Публичные нормативные социальные выплаты гражданам)</t>
  </si>
  <si>
    <t>02.3.00.11022</t>
  </si>
  <si>
    <t>310</t>
  </si>
  <si>
    <t>10</t>
  </si>
  <si>
    <t>Муниципальная программа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</t>
  </si>
  <si>
    <t>03.0.00.00000</t>
  </si>
  <si>
    <t>Подпрограмма «Пожарная безопасность»</t>
  </si>
  <si>
    <t>03.1.00.00000</t>
  </si>
  <si>
    <t>Мероприятия по повышению уровня пожарной безопасности населения и территории поселения в рамках подпрограммы "Пожарная безопасность" муниципальной программы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 (Иные закупки товаров, работ и услуг для обеспечения государственных (муниципальных) нужд)</t>
  </si>
  <si>
    <t>03.1.00.20030</t>
  </si>
  <si>
    <t>03</t>
  </si>
  <si>
    <t>Подпрограмма «Обеспечение безопасности на водных объектах»</t>
  </si>
  <si>
    <t>03.2.00.00000</t>
  </si>
  <si>
    <t>Мероприятия по предупреждению происшествий на водных объектах в рамках подпрограммы «Обеспечение безопасности на водных объектах»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</si>
  <si>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03.2.00.20050</t>
  </si>
  <si>
    <t>Подпрограмма «Профилактика межнациональных конфликтов, экстремизма и терроризма на территории Михайловского сельского поселения»</t>
  </si>
  <si>
    <t>03.3.00.00000</t>
  </si>
  <si>
    <t>Мероприятия по информационно-пропагандистскому противодействию экстремизму и терроризму в рамках подпрограммы «Профилактика межнациональных конфликтов, экстремизма и терроризма на территории Ми-хайловского сельского поселения»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</si>
  <si>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03.3.00.20040</t>
  </si>
  <si>
    <t>Муниципальная программа Михайловского сельского поселения «Развитие транспортной системы»</t>
  </si>
  <si>
    <t>04.0.00.00000</t>
  </si>
  <si>
    <t>Подпрограмма «Развитие транспортной инфраструктуры Михайловского сельского поселения»</t>
  </si>
  <si>
    <t>04.1.00.00000</t>
  </si>
  <si>
    <t>Мероприятия по содержанию и ремонту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Михайловского сельского поселения" муниципальной программы Михайловского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</si>
  <si>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04.1.00.20060</t>
  </si>
  <si>
    <t>09</t>
  </si>
  <si>
    <t>Муниципальная  программа Михайловского сельского поселения «Благоустройство территории и жилищно-коммунальное хозяйство»</t>
  </si>
  <si>
    <t>05.0.00.00000</t>
  </si>
  <si>
    <t>Подпрограмма «Развитие жилищно-коммунального хозяйства Михайловского сельского поселения»</t>
  </si>
  <si>
    <t>05.1.00.00000</t>
  </si>
  <si>
    <t>Мероприятия по содержанию и ремонту объектов коммунального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хозяйство"(Иные закупки товаров, работ и услуг для обеспечения государственных (муниципальных) нужд)</t>
  </si>
  <si>
    <t>05.1.00.20090</t>
  </si>
  <si>
    <t>02</t>
  </si>
  <si>
    <t>Взносы "Ростовскому областному фонду содействия капитальному ремонту" на капитальный ремонт общего имущества многоквартирных домов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</si>
  <si>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05.1.00.20250</t>
  </si>
  <si>
    <t>Мероприятия по газификации Михайловского сельского поселения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</si>
  <si>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05.1.00.20320</t>
  </si>
  <si>
    <t>Мероприятия по содержанию и обслуживанию объектов жилищного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</si>
  <si>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05.1.00.20360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</si>
  <si>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"Развитие жилищно-коммунального хозяйства Михайловского сельского поселения"  муниципальной программы Михайловского сельского поселения «Благоустройство территории и жилищно-коммунальное хозяйство» (Бюджетные инвестиции)</t>
  </si>
  <si>
    <t>05.1.00.S3160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</si>
  <si>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</si>
  <si>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05.1.00.S3660</t>
  </si>
  <si>
    <t>Подпрограмма «Благоустройство территории Михайловского сельского поселения»</t>
  </si>
  <si>
    <t>05.2.00.00000</t>
  </si>
  <si>
    <t>Мероприятия по организации уличного освещения, содержания и ремонта объектов уличного освещения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</si>
  <si>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05.2.00.20100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</si>
  <si>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</si>
  <si>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05.2.00.20120</t>
  </si>
  <si>
    <t>Мероприятия по содержанию и ремонту объектов благоустройства и мест общего пользования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</si>
  <si>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05.2.00.20130</t>
  </si>
  <si>
    <t>Расходы на реализацию общественно значимых проектов по благоустройству сельских территорий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</si>
  <si>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05.2.00.S3690</t>
  </si>
  <si>
    <t>Расходы на реализацию инициативных проектов (Благоустройство территории х. Михайловка (Приобретение малой архитектурной формы «Часовня») по адресу: Ростовская область, Красносулинский район, Михайловское сельское поселение, х. Михайловка, ул. Ленина)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</si>
  <si>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05.2.00.S4641</t>
  </si>
  <si>
    <t>Муниципальная программа Михайловского сельского поселения «Развитие культуры»</t>
  </si>
  <si>
    <t>06.0.00.00000</t>
  </si>
  <si>
    <t>Подпрограмма «Развитие культурно-досуговой деятельности»</t>
  </si>
  <si>
    <t>06.1.00.00000</t>
  </si>
  <si>
    <t>Расходы на обеспечение деятельности (оказание услуг) муниципальных учреждений Михайловского сельского поселения в рамках подпрограммы "Развитие культурно-досуговой деятельности" муниципальной программы Михайловского сельского поселения "Развитие культуры" (Субсидии бюджетным учреждениям)</t>
  </si>
  <si>
    <t>06.1.00.00590</t>
  </si>
  <si>
    <t>610</t>
  </si>
  <si>
    <t>08</t>
  </si>
  <si>
    <t>Расходы на мероприятия организационного и технического характера, возникающие при проведении капитального ремонта муниципальных учреждений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</si>
  <si>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06.1.00.20390</t>
  </si>
  <si>
    <t>Развитие сети учреждений культурно-досугового типа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</si>
  <si>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06.1.А1.55130</t>
  </si>
  <si>
    <t>Муниципальная программа Михайловского сельского поселения «Развитие физической культуры и спорта»</t>
  </si>
  <si>
    <t>07.0.00.00000</t>
  </si>
  <si>
    <t>Подпрограмма «Развитие спортивной и физкультурно-оздоровительной деятельности»</t>
  </si>
  <si>
    <t>07.1.00.00000</t>
  </si>
  <si>
    <t>Расходы на организацию спортивно массовых мероприятий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</si>
  <si>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07.1.00.20140</t>
  </si>
  <si>
    <t>11</t>
  </si>
  <si>
    <t>Мероприятия по устройству и оснащению спортивных площадок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</si>
  <si>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07.1.00.20350</t>
  </si>
  <si>
    <t>Расходы на мероприятия организационного и технического характера, возникающие при реализации проектов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</si>
  <si>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07.1.00.20280</t>
  </si>
  <si>
    <t>Непрограммные расходы органа местного самоуправления Михайловского сельского поселения</t>
  </si>
  <si>
    <t>99.0.00.00000</t>
  </si>
  <si>
    <t>Финансовое обеспечение непредвиденных расходов</t>
  </si>
  <si>
    <t>99.1.00.00000</t>
  </si>
  <si>
    <t>Резервный фонд Администрации Михайловского сельского поселения на финансовое обеспечение непредвиденных расходов в рамках непрограммных расходов органа местного самоуправления Михайловского сельского поселения (Резервные средства)</t>
  </si>
  <si>
    <t>99.1.00.90100</t>
  </si>
  <si>
    <t>870</t>
  </si>
  <si>
    <t>Иные непрограммные расходы</t>
  </si>
  <si>
    <t>99.9.00.00000</t>
  </si>
  <si>
    <t>Оценка муниципального имущества, признание прав и регулирование отношений по муниципальной собственности Михайловского сельского поселения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</si>
  <si>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99.9.00.20210</t>
  </si>
  <si>
    <t>12</t>
  </si>
  <si>
    <t>Мероприятия по организации захоронения умерших не имеющих супруга, близких родственников, иных родственников либо законного представителя (безродных лиц) на территории Михайловского сельского поселения Красносулинскогог района  по иным непрограммым расходам в рамках непрограммных расходов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</si>
  <si>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99.9.00.20310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</si>
  <si>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(Расходы на выплаты персоналу государственных (муниципальных) органов)</t>
  </si>
  <si>
    <t>99.9.00.51180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</si>
  <si>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</si>
  <si>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</si>
  <si>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99.9.00.72390</t>
  </si>
  <si>
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по иным непрограммным мероприятиям в рамках непрограммного направления деятельности органа местного самоуправления Михайловского сельского поселения  (Иные межбюджетные трансферты)</t>
  </si>
  <si>
    <t>99.9.00.85010</t>
  </si>
  <si>
    <t>06</t>
  </si>
  <si>
    <t>Условно утверждаемые расходы по иным непрограммым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</si>
  <si>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99.9.00.90110</t>
  </si>
  <si>
    <t>880</t>
  </si>
  <si>
    <t>Исполнение судебных актов, предусматривающих обращение взыскания на средства бюджета Михайловского сельского поселения по иным непрограммным расходам в рамках непрограммных расходов органа местного самоуправления Михайловского сельского поселения (Исполнение судебных актов)</t>
  </si>
  <si>
    <t>99.9.00.90120</t>
  </si>
  <si>
    <t>05.2.00.71380</t>
  </si>
  <si>
    <t>Расходы за счет иных межбюджетных трансфертов на поощрение органов местного самоуправления муниципальных районов и городских округов за развитие доходной базы, исходя из дополнительно поступивших в областной бюджет доходов от реализуемых на территориях муниципальных образований проектов, и с учетом достижения целей, показателей национальных, федеральных и региональных проектов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</si>
  <si>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от 21.11.2024 № 42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</si>
</sst>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3" x14ac:knownFonts="1">
    <font>
      <sz val="11"/>
      <color rgb="FF000000"/>
      <name val="Calibri"/>
    </font>
    <font>
      <sz val="11"/>
      <color rgb="FF000000"/>
      <name val="Calibri"/>
      <scheme val="minor"/>
    </font>
    <font>
      <b/>
      <sz val="10"/>
      <name val="Times New Roman"/>
    </font>
    <font>
      <sz val="10"/>
      <name val="Times New Roman"/>
    </font>
    <font>
      <sz val="10"/>
      <name val="Arial"/>
    </font>
    <font>
      <sz val="14"/>
      <name val="Times New Roman"/>
    </font>
    <font>
      <sz val="11"/>
      <color rgb="FF000000"/>
      <name val="Times New Roman"/>
    </font>
    <font>
      <sz val="12"/>
      <color rgb="FF000000"/>
      <name val="Times New Roman"/>
    </font>
    <font>
      <b/>
      <sz val="14"/>
      <name val="Times New Roman"/>
    </font>
    <font>
      <sz val="14"/>
      <color rgb="FF000000"/>
      <name val="Times New Roman"/>
    </font>
    <font>
      <b/>
      <sz val="12"/>
      <name val="Times New Roman"/>
    </font>
    <font>
      <sz val="12"/>
      <color theme="1"/>
      <name val="Times New Roman"/>
    </font>
    <font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5">
    <xf numFmtId="0" fontId="1" fillId="0" borderId="0" xfId="0" applyNumberFormat="1" applyFont="1"/>
    <xf numFmtId="0" fontId="2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vertical="center"/>
    </xf>
    <xf numFmtId="0" fontId="1" fillId="0" borderId="0" xfId="0" applyNumberFormat="1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right" vertical="top"/>
    </xf>
    <xf numFmtId="0" fontId="6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9" fontId="5" fillId="0" borderId="0" xfId="0" applyNumberFormat="1" applyFont="1" applyAlignment="1">
      <alignment horizontal="center" vertical="center"/>
    </xf>
    <xf numFmtId="0" fontId="6" fillId="0" borderId="0" xfId="0" applyNumberFormat="1" applyFont="1"/>
    <xf numFmtId="0" fontId="7" fillId="0" borderId="0" xfId="0" applyNumberFormat="1" applyFont="1" applyAlignment="1">
      <alignment wrapText="1"/>
    </xf>
    <xf numFmtId="0" fontId="7" fillId="0" borderId="0" xfId="0" applyNumberFormat="1" applyFont="1" applyAlignment="1">
      <alignment horizontal="right" vertical="center"/>
    </xf>
    <xf numFmtId="0" fontId="9" fillId="0" borderId="0" xfId="0" applyNumberFormat="1" applyFont="1" applyAlignment="1">
      <alignment horizontal="center" vertical="center" wrapText="1"/>
    </xf>
    <xf numFmtId="0" fontId="9" fillId="0" borderId="0" xfId="0" applyNumberFormat="1" applyFont="1" applyAlignment="1">
      <alignment horizontal="right" vertical="center" wrapText="1"/>
    </xf>
    <xf numFmtId="0" fontId="7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right" vertical="center" wrapText="1"/>
    </xf>
    <xf numFmtId="165" fontId="7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11" fillId="0" borderId="3" xfId="0" applyNumberFormat="1" applyFont="1" applyBorder="1" applyAlignment="1">
      <alignment horizontal="left" vertical="center" wrapText="1"/>
    </xf>
    <xf numFmtId="165" fontId="7" fillId="0" borderId="3" xfId="0" applyNumberFormat="1" applyFont="1" applyBorder="1" applyAlignment="1">
      <alignment horizontal="justify" vertical="center" wrapText="1"/>
    </xf>
    <xf numFmtId="164" fontId="7" fillId="2" borderId="3" xfId="0" applyNumberFormat="1" applyFont="1" applyFill="1" applyBorder="1" applyAlignment="1">
      <alignment horizontal="right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right" vertical="center" wrapText="1"/>
    </xf>
    <xf numFmtId="164" fontId="7" fillId="0" borderId="3" xfId="0" applyNumberFormat="1" applyFont="1" applyFill="1" applyBorder="1" applyAlignment="1">
      <alignment horizontal="right" vertical="center"/>
    </xf>
    <xf numFmtId="0" fontId="10" fillId="0" borderId="3" xfId="0" applyNumberFormat="1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center" vertical="center" wrapText="1"/>
    </xf>
    <xf numFmtId="0" fontId="8" fillId="0" borderId="0" xfId="0" applyNumberFormat="1" applyFont="1" applyAlignment="1">
      <alignment horizontal="center" vertical="center" wrapText="1"/>
    </xf>
    <xf numFmtId="0" fontId="7" fillId="0" borderId="1" xfId="0" applyNumberFormat="1" applyFont="1" applyBorder="1" applyAlignment="1">
      <alignment horizontal="right" vertical="center" wrapText="1"/>
    </xf>
    <xf numFmtId="0" fontId="7" fillId="0" borderId="2" xfId="0" applyNumberFormat="1" applyFont="1" applyBorder="1" applyAlignment="1">
      <alignment horizontal="right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80"/>
  <sheetViews>
    <sheetView tabSelected="1" view="pageBreakPreview" topLeftCell="A74" zoomScale="60" zoomScaleNormal="100" workbookViewId="0">
      <selection activeCell="M80" sqref="M80"/>
    </sheetView>
  </sheetViews>
  <sheetFormatPr defaultColWidth="9.140625" defaultRowHeight="14.45" customHeight="1" x14ac:dyDescent="0.25"/>
  <cols>
    <col min="1" max="1" width="2.140625" customWidth="1"/>
    <col min="2" max="2" width="81.42578125" customWidth="1"/>
    <col min="3" max="3" width="16.28515625" customWidth="1"/>
    <col min="4" max="4" width="5.7109375" customWidth="1"/>
    <col min="5" max="6" width="4.7109375" customWidth="1"/>
    <col min="7" max="9" width="16.7109375" customWidth="1"/>
  </cols>
  <sheetData>
    <row r="1" spans="2:10" ht="15" x14ac:dyDescent="0.25">
      <c r="I1" s="1" t="s">
        <v>0</v>
      </c>
    </row>
    <row r="2" spans="2:10" ht="15" x14ac:dyDescent="0.25">
      <c r="I2" s="2" t="s">
        <v>1</v>
      </c>
    </row>
    <row r="3" spans="2:10" ht="15" x14ac:dyDescent="0.25">
      <c r="I3" s="2" t="s">
        <v>161</v>
      </c>
    </row>
    <row r="4" spans="2:10" ht="15" x14ac:dyDescent="0.25">
      <c r="I4" s="2" t="s">
        <v>2</v>
      </c>
    </row>
    <row r="5" spans="2:10" ht="15" x14ac:dyDescent="0.25">
      <c r="I5" s="2" t="s">
        <v>3</v>
      </c>
    </row>
    <row r="6" spans="2:10" ht="15" x14ac:dyDescent="0.25">
      <c r="I6" s="2" t="s">
        <v>4</v>
      </c>
    </row>
    <row r="7" spans="2:10" ht="13.5" customHeight="1" x14ac:dyDescent="0.25"/>
    <row r="8" spans="2:10" s="3" customFormat="1" ht="13.5" hidden="1" customHeight="1" x14ac:dyDescent="0.25">
      <c r="D8" s="2"/>
      <c r="E8" s="2"/>
      <c r="F8" s="2"/>
      <c r="J8" s="2"/>
    </row>
    <row r="9" spans="2:10" s="4" customFormat="1" ht="13.5" customHeight="1" x14ac:dyDescent="0.25">
      <c r="B9" s="5"/>
      <c r="D9" s="6"/>
      <c r="E9" s="6"/>
      <c r="F9" s="6"/>
      <c r="I9" s="7" t="s">
        <v>0</v>
      </c>
      <c r="J9" s="8"/>
    </row>
    <row r="10" spans="2:10" s="4" customFormat="1" ht="13.5" customHeight="1" x14ac:dyDescent="0.25">
      <c r="B10" s="5"/>
      <c r="D10" s="9"/>
      <c r="E10" s="9"/>
      <c r="F10" s="9"/>
      <c r="I10" s="2" t="s">
        <v>1</v>
      </c>
    </row>
    <row r="11" spans="2:10" s="4" customFormat="1" ht="13.5" customHeight="1" x14ac:dyDescent="0.25">
      <c r="B11" s="10"/>
      <c r="D11" s="9"/>
      <c r="E11" s="9"/>
      <c r="F11" s="9"/>
      <c r="I11" s="2" t="s">
        <v>5</v>
      </c>
    </row>
    <row r="12" spans="2:10" s="4" customFormat="1" ht="13.5" customHeight="1" x14ac:dyDescent="0.25">
      <c r="B12" s="5"/>
      <c r="D12" s="9"/>
      <c r="E12" s="9"/>
      <c r="F12" s="9"/>
      <c r="I12" s="2" t="s">
        <v>6</v>
      </c>
    </row>
    <row r="13" spans="2:10" s="11" customFormat="1" ht="15.75" x14ac:dyDescent="0.25">
      <c r="B13" s="12"/>
      <c r="C13" s="12"/>
      <c r="D13" s="12"/>
      <c r="E13" s="12"/>
      <c r="F13" s="12"/>
      <c r="G13" s="13"/>
      <c r="H13" s="13"/>
      <c r="I13" s="13"/>
    </row>
    <row r="14" spans="2:10" s="11" customFormat="1" ht="72.75" customHeight="1" x14ac:dyDescent="0.25">
      <c r="B14" s="30" t="s">
        <v>7</v>
      </c>
      <c r="C14" s="30"/>
      <c r="D14" s="30"/>
      <c r="E14" s="30"/>
      <c r="F14" s="30"/>
      <c r="G14" s="30"/>
      <c r="H14" s="30"/>
      <c r="I14" s="30"/>
    </row>
    <row r="15" spans="2:10" ht="17.100000000000001" customHeight="1" x14ac:dyDescent="0.25">
      <c r="B15" s="14"/>
      <c r="C15" s="14"/>
      <c r="D15" s="14"/>
      <c r="E15" s="14"/>
      <c r="F15" s="14"/>
      <c r="G15" s="15"/>
      <c r="H15" s="31" t="s">
        <v>8</v>
      </c>
      <c r="I15" s="32"/>
    </row>
    <row r="16" spans="2:10" ht="15" customHeight="1" x14ac:dyDescent="0.25">
      <c r="B16" s="28" t="s">
        <v>9</v>
      </c>
      <c r="C16" s="28" t="s">
        <v>10</v>
      </c>
      <c r="D16" s="28" t="s">
        <v>11</v>
      </c>
      <c r="E16" s="28" t="s">
        <v>12</v>
      </c>
      <c r="F16" s="28" t="s">
        <v>13</v>
      </c>
      <c r="G16" s="33" t="s">
        <v>14</v>
      </c>
      <c r="H16" s="33" t="s">
        <v>15</v>
      </c>
      <c r="I16" s="28" t="s">
        <v>16</v>
      </c>
    </row>
    <row r="17" spans="2:9" ht="15" customHeight="1" x14ac:dyDescent="0.25">
      <c r="B17" s="29"/>
      <c r="C17" s="29"/>
      <c r="D17" s="29"/>
      <c r="E17" s="29"/>
      <c r="F17" s="29"/>
      <c r="G17" s="34"/>
      <c r="H17" s="34"/>
      <c r="I17" s="29"/>
    </row>
    <row r="18" spans="2:9" s="4" customFormat="1" ht="17.100000000000001" customHeight="1" x14ac:dyDescent="0.25">
      <c r="B18" s="16" t="s">
        <v>17</v>
      </c>
      <c r="C18" s="17"/>
      <c r="D18" s="18"/>
      <c r="E18" s="17"/>
      <c r="F18" s="17"/>
      <c r="G18" s="26">
        <f>SUM(G19+G24+G34+G41+G44+G59+G64+G69)</f>
        <v>44651.7</v>
      </c>
      <c r="H18" s="26">
        <f>SUM(H19+H24+H34+H41+H44+H59+H64+H69)</f>
        <v>28253.199999999997</v>
      </c>
      <c r="I18" s="19">
        <f>SUM(I19+I24+I34+I41+I44+I59+I64+I69)</f>
        <v>21717.099999999995</v>
      </c>
    </row>
    <row r="19" spans="2:9" s="4" customFormat="1" ht="34.15" customHeight="1" x14ac:dyDescent="0.25">
      <c r="B19" s="16" t="s">
        <v>18</v>
      </c>
      <c r="C19" s="17" t="s">
        <v>19</v>
      </c>
      <c r="D19" s="18"/>
      <c r="E19" s="17"/>
      <c r="F19" s="17"/>
      <c r="G19" s="26">
        <f>SUM(G20)</f>
        <v>8548.7000000000007</v>
      </c>
      <c r="H19" s="26">
        <f>SUM(H20)</f>
        <v>8591.1</v>
      </c>
      <c r="I19" s="19">
        <f>SUM(I20)</f>
        <v>8774.7999999999993</v>
      </c>
    </row>
    <row r="20" spans="2:9" s="4" customFormat="1" ht="34.15" customHeight="1" x14ac:dyDescent="0.25">
      <c r="B20" s="16" t="s">
        <v>20</v>
      </c>
      <c r="C20" s="17" t="s">
        <v>21</v>
      </c>
      <c r="D20" s="18"/>
      <c r="E20" s="17"/>
      <c r="F20" s="17"/>
      <c r="G20" s="26">
        <f>SUM(G21:G23)</f>
        <v>8548.7000000000007</v>
      </c>
      <c r="H20" s="26">
        <f>SUM(H21:H23)</f>
        <v>8591.1</v>
      </c>
      <c r="I20" s="19">
        <f>SUM(I21:I23)</f>
        <v>8774.7999999999993</v>
      </c>
    </row>
    <row r="21" spans="2:9" s="4" customFormat="1" ht="123" customHeight="1" x14ac:dyDescent="0.25">
      <c r="B21" s="20" t="s">
        <v>22</v>
      </c>
      <c r="C21" s="17" t="s">
        <v>23</v>
      </c>
      <c r="D21" s="18" t="s">
        <v>24</v>
      </c>
      <c r="E21" s="17" t="s">
        <v>25</v>
      </c>
      <c r="F21" s="17" t="s">
        <v>26</v>
      </c>
      <c r="G21" s="26">
        <f>7487-25.1</f>
        <v>7461.9</v>
      </c>
      <c r="H21" s="26">
        <v>7524.2</v>
      </c>
      <c r="I21" s="19">
        <v>7692.7</v>
      </c>
    </row>
    <row r="22" spans="2:9" s="4" customFormat="1" ht="117.75" customHeight="1" x14ac:dyDescent="0.25">
      <c r="B22" s="20" t="s">
        <v>27</v>
      </c>
      <c r="C22" s="17" t="s">
        <v>28</v>
      </c>
      <c r="D22" s="18" t="s">
        <v>29</v>
      </c>
      <c r="E22" s="17" t="s">
        <v>25</v>
      </c>
      <c r="F22" s="17" t="s">
        <v>26</v>
      </c>
      <c r="G22" s="26">
        <v>729.8</v>
      </c>
      <c r="H22" s="26">
        <v>709.9</v>
      </c>
      <c r="I22" s="19">
        <v>725.1</v>
      </c>
    </row>
    <row r="23" spans="2:9" s="4" customFormat="1" ht="96" customHeight="1" x14ac:dyDescent="0.25">
      <c r="B23" s="20" t="s">
        <v>30</v>
      </c>
      <c r="C23" s="17" t="s">
        <v>31</v>
      </c>
      <c r="D23" s="18" t="s">
        <v>32</v>
      </c>
      <c r="E23" s="17" t="s">
        <v>25</v>
      </c>
      <c r="F23" s="17" t="s">
        <v>33</v>
      </c>
      <c r="G23" s="26">
        <v>357</v>
      </c>
      <c r="H23" s="26">
        <v>357</v>
      </c>
      <c r="I23" s="19">
        <v>357</v>
      </c>
    </row>
    <row r="24" spans="2:9" s="4" customFormat="1" ht="34.15" customHeight="1" x14ac:dyDescent="0.25">
      <c r="B24" s="16" t="s">
        <v>34</v>
      </c>
      <c r="C24" s="17" t="s">
        <v>35</v>
      </c>
      <c r="D24" s="18"/>
      <c r="E24" s="17"/>
      <c r="F24" s="17"/>
      <c r="G24" s="26">
        <f>SUM(G25+G29+G32)</f>
        <v>417.70000000000005</v>
      </c>
      <c r="H24" s="26">
        <f>SUM(H25+H29+H32)</f>
        <v>421.3</v>
      </c>
      <c r="I24" s="19">
        <f>SUM(I25+I29+I32)</f>
        <v>422</v>
      </c>
    </row>
    <row r="25" spans="2:9" s="4" customFormat="1" ht="51.4" customHeight="1" x14ac:dyDescent="0.25">
      <c r="B25" s="16" t="s">
        <v>36</v>
      </c>
      <c r="C25" s="17" t="s">
        <v>37</v>
      </c>
      <c r="D25" s="18"/>
      <c r="E25" s="17"/>
      <c r="F25" s="17"/>
      <c r="G25" s="26">
        <f>SUM(G26:G28)</f>
        <v>62.1</v>
      </c>
      <c r="H25" s="26">
        <f>SUM(H26:H28)</f>
        <v>63.8</v>
      </c>
      <c r="I25" s="19">
        <f>SUM(I26:I28)</f>
        <v>64.5</v>
      </c>
    </row>
    <row r="26" spans="2:9" s="4" customFormat="1" ht="136.9" customHeight="1" x14ac:dyDescent="0.25">
      <c r="B26" s="20" t="s">
        <v>38</v>
      </c>
      <c r="C26" s="17" t="s">
        <v>39</v>
      </c>
      <c r="D26" s="18" t="s">
        <v>29</v>
      </c>
      <c r="E26" s="17" t="s">
        <v>40</v>
      </c>
      <c r="F26" s="17" t="s">
        <v>41</v>
      </c>
      <c r="G26" s="26">
        <v>15.6</v>
      </c>
      <c r="H26" s="26">
        <v>16.2</v>
      </c>
      <c r="I26" s="19">
        <v>16.899999999999999</v>
      </c>
    </row>
    <row r="27" spans="2:9" s="4" customFormat="1" ht="114.75" customHeight="1" x14ac:dyDescent="0.25">
      <c r="B27" s="20" t="s">
        <v>42</v>
      </c>
      <c r="C27" s="17" t="s">
        <v>43</v>
      </c>
      <c r="D27" s="18">
        <v>240</v>
      </c>
      <c r="E27" s="17" t="s">
        <v>25</v>
      </c>
      <c r="F27" s="17" t="s">
        <v>26</v>
      </c>
      <c r="G27" s="26">
        <v>26.5</v>
      </c>
      <c r="H27" s="26">
        <v>27.6</v>
      </c>
      <c r="I27" s="19">
        <v>27.6</v>
      </c>
    </row>
    <row r="28" spans="2:9" s="4" customFormat="1" ht="105" customHeight="1" x14ac:dyDescent="0.25">
      <c r="B28" s="20" t="s">
        <v>44</v>
      </c>
      <c r="C28" s="17" t="s">
        <v>45</v>
      </c>
      <c r="D28" s="18" t="s">
        <v>32</v>
      </c>
      <c r="E28" s="17" t="s">
        <v>25</v>
      </c>
      <c r="F28" s="17" t="s">
        <v>33</v>
      </c>
      <c r="G28" s="26">
        <v>20</v>
      </c>
      <c r="H28" s="26">
        <v>20</v>
      </c>
      <c r="I28" s="19">
        <v>20</v>
      </c>
    </row>
    <row r="29" spans="2:9" s="4" customFormat="1" ht="51.4" customHeight="1" x14ac:dyDescent="0.25">
      <c r="B29" s="16" t="s">
        <v>46</v>
      </c>
      <c r="C29" s="17" t="s">
        <v>47</v>
      </c>
      <c r="D29" s="18"/>
      <c r="E29" s="17"/>
      <c r="F29" s="17"/>
      <c r="G29" s="26">
        <f>SUM(G30:G31)</f>
        <v>111.7</v>
      </c>
      <c r="H29" s="26">
        <f>SUM(H30:H31)</f>
        <v>113.60000000000001</v>
      </c>
      <c r="I29" s="19">
        <f>SUM(I30:I31)</f>
        <v>113.60000000000001</v>
      </c>
    </row>
    <row r="30" spans="2:9" s="4" customFormat="1" ht="171.2" customHeight="1" x14ac:dyDescent="0.25">
      <c r="B30" s="20" t="s">
        <v>48</v>
      </c>
      <c r="C30" s="17" t="s">
        <v>49</v>
      </c>
      <c r="D30" s="18" t="s">
        <v>29</v>
      </c>
      <c r="E30" s="17" t="s">
        <v>25</v>
      </c>
      <c r="F30" s="17" t="s">
        <v>33</v>
      </c>
      <c r="G30" s="26">
        <v>91.7</v>
      </c>
      <c r="H30" s="26">
        <v>95.4</v>
      </c>
      <c r="I30" s="19">
        <v>95.4</v>
      </c>
    </row>
    <row r="31" spans="2:9" s="4" customFormat="1" ht="153.94999999999999" customHeight="1" x14ac:dyDescent="0.25">
      <c r="B31" s="20" t="s">
        <v>50</v>
      </c>
      <c r="C31" s="17" t="s">
        <v>51</v>
      </c>
      <c r="D31" s="18" t="s">
        <v>29</v>
      </c>
      <c r="E31" s="17" t="s">
        <v>25</v>
      </c>
      <c r="F31" s="17" t="s">
        <v>33</v>
      </c>
      <c r="G31" s="26">
        <v>20</v>
      </c>
      <c r="H31" s="26">
        <v>18.2</v>
      </c>
      <c r="I31" s="19">
        <v>18.2</v>
      </c>
    </row>
    <row r="32" spans="2:9" s="4" customFormat="1" ht="85.5" customHeight="1" x14ac:dyDescent="0.25">
      <c r="B32" s="16" t="s">
        <v>52</v>
      </c>
      <c r="C32" s="17" t="s">
        <v>53</v>
      </c>
      <c r="D32" s="18"/>
      <c r="E32" s="17"/>
      <c r="F32" s="17"/>
      <c r="G32" s="26">
        <v>243.9</v>
      </c>
      <c r="H32" s="26">
        <v>243.9</v>
      </c>
      <c r="I32" s="19">
        <v>243.9</v>
      </c>
    </row>
    <row r="33" spans="2:9" s="4" customFormat="1" ht="170.25" customHeight="1" x14ac:dyDescent="0.25">
      <c r="B33" s="20" t="s">
        <v>54</v>
      </c>
      <c r="C33" s="17" t="s">
        <v>55</v>
      </c>
      <c r="D33" s="18" t="s">
        <v>56</v>
      </c>
      <c r="E33" s="17" t="s">
        <v>57</v>
      </c>
      <c r="F33" s="17" t="s">
        <v>25</v>
      </c>
      <c r="G33" s="26">
        <v>243.9</v>
      </c>
      <c r="H33" s="26">
        <v>243.9</v>
      </c>
      <c r="I33" s="19">
        <v>243.9</v>
      </c>
    </row>
    <row r="34" spans="2:9" s="4" customFormat="1" ht="85.5" customHeight="1" x14ac:dyDescent="0.25">
      <c r="B34" s="16" t="s">
        <v>58</v>
      </c>
      <c r="C34" s="17" t="s">
        <v>59</v>
      </c>
      <c r="D34" s="18"/>
      <c r="E34" s="17"/>
      <c r="F34" s="17"/>
      <c r="G34" s="26">
        <f>SUM(G35+G37+G39)</f>
        <v>61.400000000000006</v>
      </c>
      <c r="H34" s="26">
        <f>SUM(H35+H37+H39)</f>
        <v>63.9</v>
      </c>
      <c r="I34" s="19">
        <f>SUM(I35+I37+I39)</f>
        <v>63.9</v>
      </c>
    </row>
    <row r="35" spans="2:9" s="4" customFormat="1" ht="34.15" customHeight="1" x14ac:dyDescent="0.25">
      <c r="B35" s="16" t="s">
        <v>60</v>
      </c>
      <c r="C35" s="17" t="s">
        <v>61</v>
      </c>
      <c r="D35" s="18"/>
      <c r="E35" s="17"/>
      <c r="F35" s="17"/>
      <c r="G35" s="26">
        <f>G36</f>
        <v>52</v>
      </c>
      <c r="H35" s="26">
        <f>H36</f>
        <v>54.1</v>
      </c>
      <c r="I35" s="19">
        <f>I36</f>
        <v>54.1</v>
      </c>
    </row>
    <row r="36" spans="2:9" s="4" customFormat="1" ht="149.25" customHeight="1" x14ac:dyDescent="0.25">
      <c r="B36" s="20" t="s">
        <v>62</v>
      </c>
      <c r="C36" s="17" t="s">
        <v>63</v>
      </c>
      <c r="D36" s="18" t="s">
        <v>29</v>
      </c>
      <c r="E36" s="17" t="s">
        <v>64</v>
      </c>
      <c r="F36" s="17" t="s">
        <v>57</v>
      </c>
      <c r="G36" s="26">
        <v>52</v>
      </c>
      <c r="H36" s="26">
        <v>54.1</v>
      </c>
      <c r="I36" s="19">
        <v>54.1</v>
      </c>
    </row>
    <row r="37" spans="2:9" s="4" customFormat="1" ht="34.15" customHeight="1" x14ac:dyDescent="0.25">
      <c r="B37" s="16" t="s">
        <v>65</v>
      </c>
      <c r="C37" s="17" t="s">
        <v>66</v>
      </c>
      <c r="D37" s="18"/>
      <c r="E37" s="17"/>
      <c r="F37" s="17"/>
      <c r="G37" s="26">
        <f>G38</f>
        <v>4.2</v>
      </c>
      <c r="H37" s="26">
        <f>H38</f>
        <v>4.4000000000000004</v>
      </c>
      <c r="I37" s="19">
        <f>I38</f>
        <v>4.4000000000000004</v>
      </c>
    </row>
    <row r="38" spans="2:9" s="4" customFormat="1" ht="171.2" customHeight="1" x14ac:dyDescent="0.25">
      <c r="B38" s="20" t="s">
        <v>67</v>
      </c>
      <c r="C38" s="17" t="s">
        <v>68</v>
      </c>
      <c r="D38" s="18" t="s">
        <v>29</v>
      </c>
      <c r="E38" s="17" t="s">
        <v>64</v>
      </c>
      <c r="F38" s="17" t="s">
        <v>57</v>
      </c>
      <c r="G38" s="26">
        <v>4.2</v>
      </c>
      <c r="H38" s="26">
        <v>4.4000000000000004</v>
      </c>
      <c r="I38" s="19">
        <v>4.4000000000000004</v>
      </c>
    </row>
    <row r="39" spans="2:9" s="4" customFormat="1" ht="51.4" customHeight="1" x14ac:dyDescent="0.25">
      <c r="B39" s="16" t="s">
        <v>69</v>
      </c>
      <c r="C39" s="17" t="s">
        <v>70</v>
      </c>
      <c r="D39" s="18"/>
      <c r="E39" s="17"/>
      <c r="F39" s="17"/>
      <c r="G39" s="26">
        <f>G40</f>
        <v>5.2</v>
      </c>
      <c r="H39" s="26">
        <f>H40</f>
        <v>5.4</v>
      </c>
      <c r="I39" s="19">
        <f>I40</f>
        <v>5.4</v>
      </c>
    </row>
    <row r="40" spans="2:9" s="4" customFormat="1" ht="142.5" customHeight="1" x14ac:dyDescent="0.25">
      <c r="B40" s="20" t="s">
        <v>71</v>
      </c>
      <c r="C40" s="17" t="s">
        <v>72</v>
      </c>
      <c r="D40" s="18" t="s">
        <v>29</v>
      </c>
      <c r="E40" s="17" t="s">
        <v>25</v>
      </c>
      <c r="F40" s="17" t="s">
        <v>33</v>
      </c>
      <c r="G40" s="26">
        <v>5.2</v>
      </c>
      <c r="H40" s="26">
        <v>5.4</v>
      </c>
      <c r="I40" s="19">
        <v>5.4</v>
      </c>
    </row>
    <row r="41" spans="2:9" s="4" customFormat="1" ht="34.15" customHeight="1" x14ac:dyDescent="0.25">
      <c r="B41" s="16" t="s">
        <v>73</v>
      </c>
      <c r="C41" s="17" t="s">
        <v>74</v>
      </c>
      <c r="D41" s="18"/>
      <c r="E41" s="17"/>
      <c r="F41" s="17"/>
      <c r="G41" s="26">
        <f>G42</f>
        <v>878.9</v>
      </c>
      <c r="H41" s="26">
        <v>0</v>
      </c>
      <c r="I41" s="19">
        <v>0</v>
      </c>
    </row>
    <row r="42" spans="2:9" s="4" customFormat="1" ht="34.15" customHeight="1" x14ac:dyDescent="0.25">
      <c r="B42" s="16" t="s">
        <v>75</v>
      </c>
      <c r="C42" s="17" t="s">
        <v>76</v>
      </c>
      <c r="D42" s="18"/>
      <c r="E42" s="17"/>
      <c r="F42" s="17"/>
      <c r="G42" s="26">
        <f>G43</f>
        <v>878.9</v>
      </c>
      <c r="H42" s="26">
        <v>0</v>
      </c>
      <c r="I42" s="19">
        <v>0</v>
      </c>
    </row>
    <row r="43" spans="2:9" s="4" customFormat="1" ht="112.5" customHeight="1" x14ac:dyDescent="0.25">
      <c r="B43" s="20" t="s">
        <v>77</v>
      </c>
      <c r="C43" s="17" t="s">
        <v>78</v>
      </c>
      <c r="D43" s="18" t="s">
        <v>29</v>
      </c>
      <c r="E43" s="17" t="s">
        <v>26</v>
      </c>
      <c r="F43" s="17" t="s">
        <v>79</v>
      </c>
      <c r="G43" s="26">
        <f>678.9+200</f>
        <v>878.9</v>
      </c>
      <c r="H43" s="26">
        <v>0</v>
      </c>
      <c r="I43" s="19">
        <v>0</v>
      </c>
    </row>
    <row r="44" spans="2:9" s="4" customFormat="1" ht="51.4" customHeight="1" x14ac:dyDescent="0.25">
      <c r="B44" s="16" t="s">
        <v>80</v>
      </c>
      <c r="C44" s="17" t="s">
        <v>81</v>
      </c>
      <c r="D44" s="18"/>
      <c r="E44" s="17"/>
      <c r="F44" s="17"/>
      <c r="G44" s="26">
        <f>SUM(G45+G52)</f>
        <v>20129.5</v>
      </c>
      <c r="H44" s="26">
        <f>SUM(H45+H52)</f>
        <v>11426.8</v>
      </c>
      <c r="I44" s="19">
        <f>SUM(I45+I52)</f>
        <v>3792.6</v>
      </c>
    </row>
    <row r="45" spans="2:9" s="4" customFormat="1" ht="34.15" customHeight="1" x14ac:dyDescent="0.25">
      <c r="B45" s="16" t="s">
        <v>82</v>
      </c>
      <c r="C45" s="17" t="s">
        <v>83</v>
      </c>
      <c r="D45" s="18"/>
      <c r="E45" s="17"/>
      <c r="F45" s="17"/>
      <c r="G45" s="26">
        <f>SUM(G46:G51)</f>
        <v>6461.7999999999993</v>
      </c>
      <c r="H45" s="26">
        <f>SUM(H46:H51)</f>
        <v>8721.2999999999993</v>
      </c>
      <c r="I45" s="19">
        <f>SUM(I46:I51)</f>
        <v>1746.1</v>
      </c>
    </row>
    <row r="46" spans="2:9" s="4" customFormat="1" ht="94.5" x14ac:dyDescent="0.25">
      <c r="B46" s="21" t="s">
        <v>84</v>
      </c>
      <c r="C46" s="17" t="s">
        <v>85</v>
      </c>
      <c r="D46" s="18">
        <v>240</v>
      </c>
      <c r="E46" s="17" t="s">
        <v>41</v>
      </c>
      <c r="F46" s="17" t="s">
        <v>86</v>
      </c>
      <c r="G46" s="26">
        <f>102.2+1047.9+1612.9</f>
        <v>2763</v>
      </c>
      <c r="H46" s="26">
        <v>106.3</v>
      </c>
      <c r="I46" s="19">
        <v>106.3</v>
      </c>
    </row>
    <row r="47" spans="2:9" s="4" customFormat="1" ht="124.5" customHeight="1" x14ac:dyDescent="0.25">
      <c r="B47" s="20" t="s">
        <v>87</v>
      </c>
      <c r="C47" s="17" t="s">
        <v>88</v>
      </c>
      <c r="D47" s="18" t="s">
        <v>29</v>
      </c>
      <c r="E47" s="17" t="s">
        <v>41</v>
      </c>
      <c r="F47" s="17" t="s">
        <v>25</v>
      </c>
      <c r="G47" s="26">
        <f>166+109.8+70.7</f>
        <v>346.5</v>
      </c>
      <c r="H47" s="26">
        <v>158.4</v>
      </c>
      <c r="I47" s="19">
        <v>158.4</v>
      </c>
    </row>
    <row r="48" spans="2:9" s="4" customFormat="1" ht="94.5" x14ac:dyDescent="0.25">
      <c r="B48" s="20" t="s">
        <v>89</v>
      </c>
      <c r="C48" s="17" t="s">
        <v>90</v>
      </c>
      <c r="D48" s="18" t="s">
        <v>29</v>
      </c>
      <c r="E48" s="17" t="s">
        <v>41</v>
      </c>
      <c r="F48" s="17" t="s">
        <v>86</v>
      </c>
      <c r="G48" s="26">
        <v>362</v>
      </c>
      <c r="H48" s="26">
        <v>376.1</v>
      </c>
      <c r="I48" s="19">
        <v>376.1</v>
      </c>
    </row>
    <row r="49" spans="2:9" s="4" customFormat="1" ht="94.5" x14ac:dyDescent="0.25">
      <c r="B49" s="20" t="s">
        <v>91</v>
      </c>
      <c r="C49" s="17" t="s">
        <v>92</v>
      </c>
      <c r="D49" s="18" t="s">
        <v>29</v>
      </c>
      <c r="E49" s="17" t="s">
        <v>41</v>
      </c>
      <c r="F49" s="17" t="s">
        <v>25</v>
      </c>
      <c r="G49" s="26">
        <f>1070.8-40.9</f>
        <v>1029.8999999999999</v>
      </c>
      <c r="H49" s="26">
        <v>1105.3</v>
      </c>
      <c r="I49" s="19">
        <v>1105.3</v>
      </c>
    </row>
    <row r="50" spans="2:9" s="4" customFormat="1" ht="110.25" x14ac:dyDescent="0.25">
      <c r="B50" s="22" t="s">
        <v>93</v>
      </c>
      <c r="C50" s="17" t="s">
        <v>94</v>
      </c>
      <c r="D50" s="18">
        <v>410</v>
      </c>
      <c r="E50" s="17" t="s">
        <v>41</v>
      </c>
      <c r="F50" s="17" t="s">
        <v>25</v>
      </c>
      <c r="G50" s="26">
        <v>0</v>
      </c>
      <c r="H50" s="26">
        <f>6975.2</f>
        <v>6975.2</v>
      </c>
      <c r="I50" s="19">
        <v>0</v>
      </c>
    </row>
    <row r="51" spans="2:9" s="4" customFormat="1" ht="123" customHeight="1" x14ac:dyDescent="0.25">
      <c r="B51" s="20" t="s">
        <v>95</v>
      </c>
      <c r="C51" s="17" t="s">
        <v>96</v>
      </c>
      <c r="D51" s="18">
        <v>810</v>
      </c>
      <c r="E51" s="17" t="s">
        <v>41</v>
      </c>
      <c r="F51" s="17" t="s">
        <v>86</v>
      </c>
      <c r="G51" s="26">
        <f>1412.8+657.4-109.8</f>
        <v>1960.3999999999999</v>
      </c>
      <c r="H51" s="26">
        <v>0</v>
      </c>
      <c r="I51" s="19">
        <v>0</v>
      </c>
    </row>
    <row r="52" spans="2:9" s="4" customFormat="1" ht="34.15" customHeight="1" x14ac:dyDescent="0.25">
      <c r="B52" s="16" t="s">
        <v>97</v>
      </c>
      <c r="C52" s="17" t="s">
        <v>98</v>
      </c>
      <c r="D52" s="18"/>
      <c r="E52" s="17"/>
      <c r="F52" s="17"/>
      <c r="G52" s="26">
        <f>SUM(G53+G54+G55+G56+G57+G58)</f>
        <v>13667.7</v>
      </c>
      <c r="H52" s="26">
        <f>SUM(H53+H54+H55)</f>
        <v>2705.5</v>
      </c>
      <c r="I52" s="19">
        <f>SUM(I53+I54+I55)</f>
        <v>2046.5</v>
      </c>
    </row>
    <row r="53" spans="2:9" s="4" customFormat="1" ht="94.5" x14ac:dyDescent="0.25">
      <c r="B53" s="20" t="s">
        <v>99</v>
      </c>
      <c r="C53" s="17" t="s">
        <v>100</v>
      </c>
      <c r="D53" s="18" t="s">
        <v>29</v>
      </c>
      <c r="E53" s="17" t="s">
        <v>41</v>
      </c>
      <c r="F53" s="17" t="s">
        <v>64</v>
      </c>
      <c r="G53" s="26">
        <f>1370.3-366.6</f>
        <v>1003.6999999999999</v>
      </c>
      <c r="H53" s="26">
        <v>1169.8</v>
      </c>
      <c r="I53" s="19">
        <v>1210.4000000000001</v>
      </c>
    </row>
    <row r="54" spans="2:9" s="4" customFormat="1" ht="110.25" x14ac:dyDescent="0.25">
      <c r="B54" s="20" t="s">
        <v>101</v>
      </c>
      <c r="C54" s="17" t="s">
        <v>102</v>
      </c>
      <c r="D54" s="18" t="s">
        <v>29</v>
      </c>
      <c r="E54" s="17" t="s">
        <v>41</v>
      </c>
      <c r="F54" s="17" t="s">
        <v>64</v>
      </c>
      <c r="G54" s="26">
        <f>967.1-70.7</f>
        <v>896.4</v>
      </c>
      <c r="H54" s="26">
        <f>770.3</f>
        <v>770.3</v>
      </c>
      <c r="I54" s="19">
        <v>274</v>
      </c>
    </row>
    <row r="55" spans="2:9" s="4" customFormat="1" ht="94.5" x14ac:dyDescent="0.25">
      <c r="B55" s="20" t="s">
        <v>103</v>
      </c>
      <c r="C55" s="17" t="s">
        <v>104</v>
      </c>
      <c r="D55" s="18" t="s">
        <v>29</v>
      </c>
      <c r="E55" s="17" t="s">
        <v>41</v>
      </c>
      <c r="F55" s="17" t="s">
        <v>64</v>
      </c>
      <c r="G55" s="26">
        <f>3335.3-747.1+1203.3-726+1100</f>
        <v>4165.5</v>
      </c>
      <c r="H55" s="26">
        <f>765.4</f>
        <v>765.4</v>
      </c>
      <c r="I55" s="19">
        <v>562.1</v>
      </c>
    </row>
    <row r="56" spans="2:9" s="4" customFormat="1" ht="173.25" x14ac:dyDescent="0.25">
      <c r="B56" s="23" t="s">
        <v>160</v>
      </c>
      <c r="C56" s="17" t="s">
        <v>159</v>
      </c>
      <c r="D56" s="18" t="s">
        <v>29</v>
      </c>
      <c r="E56" s="17" t="s">
        <v>41</v>
      </c>
      <c r="F56" s="17" t="s">
        <v>64</v>
      </c>
      <c r="G56" s="26">
        <v>685.9</v>
      </c>
      <c r="H56" s="26">
        <v>0</v>
      </c>
      <c r="I56" s="19">
        <v>0</v>
      </c>
    </row>
    <row r="57" spans="2:9" s="4" customFormat="1" ht="107.25" customHeight="1" x14ac:dyDescent="0.25">
      <c r="B57" s="20" t="s">
        <v>105</v>
      </c>
      <c r="C57" s="17" t="s">
        <v>106</v>
      </c>
      <c r="D57" s="18">
        <v>240</v>
      </c>
      <c r="E57" s="17" t="s">
        <v>41</v>
      </c>
      <c r="F57" s="17" t="s">
        <v>64</v>
      </c>
      <c r="G57" s="26">
        <v>3162.2</v>
      </c>
      <c r="H57" s="26">
        <v>0</v>
      </c>
      <c r="I57" s="19">
        <v>0</v>
      </c>
    </row>
    <row r="58" spans="2:9" s="4" customFormat="1" ht="141.75" x14ac:dyDescent="0.25">
      <c r="B58" s="20" t="s">
        <v>107</v>
      </c>
      <c r="C58" s="17" t="s">
        <v>108</v>
      </c>
      <c r="D58" s="18">
        <v>240</v>
      </c>
      <c r="E58" s="17" t="s">
        <v>41</v>
      </c>
      <c r="F58" s="17" t="s">
        <v>64</v>
      </c>
      <c r="G58" s="26">
        <v>3754</v>
      </c>
      <c r="H58" s="26">
        <v>0</v>
      </c>
      <c r="I58" s="19">
        <v>0</v>
      </c>
    </row>
    <row r="59" spans="2:9" s="4" customFormat="1" ht="34.15" customHeight="1" x14ac:dyDescent="0.25">
      <c r="B59" s="16" t="s">
        <v>109</v>
      </c>
      <c r="C59" s="17" t="s">
        <v>110</v>
      </c>
      <c r="D59" s="18"/>
      <c r="E59" s="17"/>
      <c r="F59" s="17"/>
      <c r="G59" s="26">
        <f>G60</f>
        <v>13353.4</v>
      </c>
      <c r="H59" s="26">
        <f>H60</f>
        <v>7016.7</v>
      </c>
      <c r="I59" s="19">
        <f>I60</f>
        <v>7377.4</v>
      </c>
    </row>
    <row r="60" spans="2:9" s="4" customFormat="1" ht="34.15" customHeight="1" x14ac:dyDescent="0.25">
      <c r="B60" s="16" t="s">
        <v>111</v>
      </c>
      <c r="C60" s="17" t="s">
        <v>112</v>
      </c>
      <c r="D60" s="18"/>
      <c r="E60" s="17"/>
      <c r="F60" s="17"/>
      <c r="G60" s="26">
        <f>SUM(G61:G63)</f>
        <v>13353.4</v>
      </c>
      <c r="H60" s="26">
        <f>SUM(H61:H63)</f>
        <v>7016.7</v>
      </c>
      <c r="I60" s="19">
        <f>SUM(I61:I63)</f>
        <v>7377.4</v>
      </c>
    </row>
    <row r="61" spans="2:9" s="4" customFormat="1" ht="84" customHeight="1" x14ac:dyDescent="0.25">
      <c r="B61" s="20" t="s">
        <v>113</v>
      </c>
      <c r="C61" s="17" t="s">
        <v>114</v>
      </c>
      <c r="D61" s="18" t="s">
        <v>115</v>
      </c>
      <c r="E61" s="17" t="s">
        <v>116</v>
      </c>
      <c r="F61" s="17" t="s">
        <v>25</v>
      </c>
      <c r="G61" s="26">
        <v>6454.2</v>
      </c>
      <c r="H61" s="26">
        <v>7016.7</v>
      </c>
      <c r="I61" s="19">
        <v>7377.4</v>
      </c>
    </row>
    <row r="62" spans="2:9" s="4" customFormat="1" ht="84" customHeight="1" x14ac:dyDescent="0.25">
      <c r="B62" s="23" t="s">
        <v>117</v>
      </c>
      <c r="C62" s="17" t="s">
        <v>118</v>
      </c>
      <c r="D62" s="18" t="s">
        <v>115</v>
      </c>
      <c r="E62" s="17" t="s">
        <v>116</v>
      </c>
      <c r="F62" s="17" t="s">
        <v>25</v>
      </c>
      <c r="G62" s="26">
        <v>140.5</v>
      </c>
      <c r="H62" s="26">
        <v>0</v>
      </c>
      <c r="I62" s="19">
        <v>0</v>
      </c>
    </row>
    <row r="63" spans="2:9" s="4" customFormat="1" ht="84" customHeight="1" x14ac:dyDescent="0.25">
      <c r="B63" s="23" t="s">
        <v>119</v>
      </c>
      <c r="C63" s="17" t="s">
        <v>120</v>
      </c>
      <c r="D63" s="18" t="s">
        <v>115</v>
      </c>
      <c r="E63" s="17" t="s">
        <v>116</v>
      </c>
      <c r="F63" s="17" t="s">
        <v>25</v>
      </c>
      <c r="G63" s="26">
        <v>6758.7</v>
      </c>
      <c r="H63" s="26">
        <v>0</v>
      </c>
      <c r="I63" s="19">
        <v>0</v>
      </c>
    </row>
    <row r="64" spans="2:9" s="4" customFormat="1" ht="34.15" customHeight="1" x14ac:dyDescent="0.25">
      <c r="B64" s="16" t="s">
        <v>121</v>
      </c>
      <c r="C64" s="17" t="s">
        <v>122</v>
      </c>
      <c r="D64" s="18"/>
      <c r="E64" s="17"/>
      <c r="F64" s="17"/>
      <c r="G64" s="26">
        <f>G65</f>
        <v>664.69999999999993</v>
      </c>
      <c r="H64" s="26">
        <f>H65</f>
        <v>20.8</v>
      </c>
      <c r="I64" s="19">
        <f>I65</f>
        <v>21.6</v>
      </c>
    </row>
    <row r="65" spans="2:9" s="4" customFormat="1" ht="34.15" customHeight="1" x14ac:dyDescent="0.25">
      <c r="B65" s="16" t="s">
        <v>123</v>
      </c>
      <c r="C65" s="17" t="s">
        <v>124</v>
      </c>
      <c r="D65" s="18"/>
      <c r="E65" s="17"/>
      <c r="F65" s="17"/>
      <c r="G65" s="26">
        <f>SUM(G66:G68)</f>
        <v>664.69999999999993</v>
      </c>
      <c r="H65" s="26">
        <f>SUM(H66:H68)</f>
        <v>20.8</v>
      </c>
      <c r="I65" s="19">
        <f>SUM(I66:I68)</f>
        <v>21.6</v>
      </c>
    </row>
    <row r="66" spans="2:9" s="4" customFormat="1" ht="97.5" customHeight="1" x14ac:dyDescent="0.25">
      <c r="B66" s="20" t="s">
        <v>125</v>
      </c>
      <c r="C66" s="17" t="s">
        <v>126</v>
      </c>
      <c r="D66" s="18" t="s">
        <v>29</v>
      </c>
      <c r="E66" s="17" t="s">
        <v>127</v>
      </c>
      <c r="F66" s="17" t="s">
        <v>86</v>
      </c>
      <c r="G66" s="26">
        <f>20-20</f>
        <v>0</v>
      </c>
      <c r="H66" s="26">
        <v>20.8</v>
      </c>
      <c r="I66" s="19">
        <v>21.6</v>
      </c>
    </row>
    <row r="67" spans="2:9" s="4" customFormat="1" ht="96" customHeight="1" x14ac:dyDescent="0.25">
      <c r="B67" s="23" t="s">
        <v>128</v>
      </c>
      <c r="C67" s="17" t="s">
        <v>129</v>
      </c>
      <c r="D67" s="18" t="s">
        <v>29</v>
      </c>
      <c r="E67" s="17" t="s">
        <v>127</v>
      </c>
      <c r="F67" s="17" t="s">
        <v>86</v>
      </c>
      <c r="G67" s="27">
        <f>1209.1-544.4</f>
        <v>664.69999999999993</v>
      </c>
      <c r="H67" s="26">
        <v>0</v>
      </c>
      <c r="I67" s="19">
        <v>0</v>
      </c>
    </row>
    <row r="68" spans="2:9" s="4" customFormat="1" ht="123.75" customHeight="1" x14ac:dyDescent="0.25">
      <c r="B68" s="23" t="s">
        <v>130</v>
      </c>
      <c r="C68" s="17" t="s">
        <v>131</v>
      </c>
      <c r="D68" s="18" t="s">
        <v>29</v>
      </c>
      <c r="E68" s="17" t="s">
        <v>127</v>
      </c>
      <c r="F68" s="17" t="s">
        <v>86</v>
      </c>
      <c r="G68" s="27">
        <f>82.5-82.5</f>
        <v>0</v>
      </c>
      <c r="H68" s="26">
        <v>0</v>
      </c>
      <c r="I68" s="19">
        <v>0</v>
      </c>
    </row>
    <row r="69" spans="2:9" s="4" customFormat="1" ht="34.15" customHeight="1" x14ac:dyDescent="0.25">
      <c r="B69" s="16" t="s">
        <v>132</v>
      </c>
      <c r="C69" s="17" t="s">
        <v>133</v>
      </c>
      <c r="D69" s="18"/>
      <c r="E69" s="17"/>
      <c r="F69" s="17"/>
      <c r="G69" s="26">
        <f>SUM(G70+G72)</f>
        <v>597.4</v>
      </c>
      <c r="H69" s="26">
        <f>SUM(H70+H72)</f>
        <v>712.6</v>
      </c>
      <c r="I69" s="19">
        <f>SUM(I70+I72)</f>
        <v>1264.8000000000002</v>
      </c>
    </row>
    <row r="70" spans="2:9" s="4" customFormat="1" ht="34.15" customHeight="1" x14ac:dyDescent="0.25">
      <c r="B70" s="16" t="s">
        <v>134</v>
      </c>
      <c r="C70" s="17" t="s">
        <v>135</v>
      </c>
      <c r="D70" s="18"/>
      <c r="E70" s="17"/>
      <c r="F70" s="17"/>
      <c r="G70" s="26">
        <v>20</v>
      </c>
      <c r="H70" s="26">
        <v>10</v>
      </c>
      <c r="I70" s="19">
        <v>10</v>
      </c>
    </row>
    <row r="71" spans="2:9" s="4" customFormat="1" ht="85.5" customHeight="1" x14ac:dyDescent="0.25">
      <c r="B71" s="16" t="s">
        <v>136</v>
      </c>
      <c r="C71" s="17" t="s">
        <v>137</v>
      </c>
      <c r="D71" s="18" t="s">
        <v>138</v>
      </c>
      <c r="E71" s="17" t="s">
        <v>25</v>
      </c>
      <c r="F71" s="17" t="s">
        <v>127</v>
      </c>
      <c r="G71" s="26">
        <v>20</v>
      </c>
      <c r="H71" s="26">
        <v>10</v>
      </c>
      <c r="I71" s="19">
        <v>10</v>
      </c>
    </row>
    <row r="72" spans="2:9" s="4" customFormat="1" ht="34.15" customHeight="1" x14ac:dyDescent="0.25">
      <c r="B72" s="16" t="s">
        <v>139</v>
      </c>
      <c r="C72" s="17" t="s">
        <v>140</v>
      </c>
      <c r="D72" s="18"/>
      <c r="E72" s="17"/>
      <c r="F72" s="17"/>
      <c r="G72" s="26">
        <f>SUM(G73:G80)</f>
        <v>577.4</v>
      </c>
      <c r="H72" s="26">
        <f>SUM(H73:H79)</f>
        <v>702.6</v>
      </c>
      <c r="I72" s="24">
        <f>SUM(I73:I79)</f>
        <v>1254.8000000000002</v>
      </c>
    </row>
    <row r="73" spans="2:9" s="4" customFormat="1" ht="94.5" x14ac:dyDescent="0.25">
      <c r="B73" s="23" t="s">
        <v>141</v>
      </c>
      <c r="C73" s="25" t="s">
        <v>142</v>
      </c>
      <c r="D73" s="18">
        <v>240</v>
      </c>
      <c r="E73" s="17" t="s">
        <v>26</v>
      </c>
      <c r="F73" s="17" t="s">
        <v>143</v>
      </c>
      <c r="G73" s="26">
        <v>27</v>
      </c>
      <c r="H73" s="26">
        <v>0</v>
      </c>
      <c r="I73" s="24">
        <v>0</v>
      </c>
    </row>
    <row r="74" spans="2:9" s="4" customFormat="1" ht="110.25" x14ac:dyDescent="0.25">
      <c r="B74" s="21" t="s">
        <v>144</v>
      </c>
      <c r="C74" s="17" t="s">
        <v>145</v>
      </c>
      <c r="D74" s="18">
        <v>240</v>
      </c>
      <c r="E74" s="17" t="s">
        <v>25</v>
      </c>
      <c r="F74" s="17" t="s">
        <v>33</v>
      </c>
      <c r="G74" s="26">
        <v>7.5</v>
      </c>
      <c r="H74" s="26">
        <v>7.8</v>
      </c>
      <c r="I74" s="24">
        <v>8.1</v>
      </c>
    </row>
    <row r="75" spans="2:9" s="4" customFormat="1" ht="93.75" customHeight="1" x14ac:dyDescent="0.25">
      <c r="B75" s="20" t="s">
        <v>146</v>
      </c>
      <c r="C75" s="17" t="s">
        <v>147</v>
      </c>
      <c r="D75" s="18" t="s">
        <v>24</v>
      </c>
      <c r="E75" s="17" t="s">
        <v>86</v>
      </c>
      <c r="F75" s="17" t="s">
        <v>64</v>
      </c>
      <c r="G75" s="26">
        <f>136+5.1+3.5</f>
        <v>144.6</v>
      </c>
      <c r="H75" s="26">
        <v>147</v>
      </c>
      <c r="I75" s="19">
        <v>158.19999999999999</v>
      </c>
    </row>
    <row r="76" spans="2:9" s="4" customFormat="1" ht="93.75" customHeight="1" x14ac:dyDescent="0.25">
      <c r="B76" s="20" t="s">
        <v>148</v>
      </c>
      <c r="C76" s="17" t="s">
        <v>147</v>
      </c>
      <c r="D76" s="18">
        <v>240</v>
      </c>
      <c r="E76" s="17" t="s">
        <v>86</v>
      </c>
      <c r="F76" s="17" t="s">
        <v>64</v>
      </c>
      <c r="G76" s="26">
        <f>5-5</f>
        <v>0</v>
      </c>
      <c r="H76" s="26">
        <v>8</v>
      </c>
      <c r="I76" s="19">
        <v>10.9</v>
      </c>
    </row>
    <row r="77" spans="2:9" s="4" customFormat="1" ht="140.25" customHeight="1" x14ac:dyDescent="0.25">
      <c r="B77" s="20" t="s">
        <v>149</v>
      </c>
      <c r="C77" s="17" t="s">
        <v>150</v>
      </c>
      <c r="D77" s="18" t="s">
        <v>29</v>
      </c>
      <c r="E77" s="17" t="s">
        <v>25</v>
      </c>
      <c r="F77" s="17" t="s">
        <v>26</v>
      </c>
      <c r="G77" s="26">
        <v>0.2</v>
      </c>
      <c r="H77" s="26">
        <v>0.2</v>
      </c>
      <c r="I77" s="19">
        <v>0.2</v>
      </c>
    </row>
    <row r="78" spans="2:9" s="4" customFormat="1" ht="140.25" customHeight="1" x14ac:dyDescent="0.25">
      <c r="B78" s="23" t="s">
        <v>151</v>
      </c>
      <c r="C78" s="17" t="s">
        <v>152</v>
      </c>
      <c r="D78" s="18">
        <v>540</v>
      </c>
      <c r="E78" s="17" t="s">
        <v>25</v>
      </c>
      <c r="F78" s="17" t="s">
        <v>153</v>
      </c>
      <c r="G78" s="26">
        <v>92.3</v>
      </c>
      <c r="H78" s="26">
        <v>0</v>
      </c>
      <c r="I78" s="19">
        <v>0</v>
      </c>
    </row>
    <row r="79" spans="2:9" s="4" customFormat="1" ht="68.45" customHeight="1" x14ac:dyDescent="0.25">
      <c r="B79" s="16" t="s">
        <v>154</v>
      </c>
      <c r="C79" s="17" t="s">
        <v>155</v>
      </c>
      <c r="D79" s="18" t="s">
        <v>156</v>
      </c>
      <c r="E79" s="17" t="s">
        <v>25</v>
      </c>
      <c r="F79" s="17" t="s">
        <v>33</v>
      </c>
      <c r="G79" s="26"/>
      <c r="H79" s="26">
        <v>539.6</v>
      </c>
      <c r="I79" s="19">
        <v>1077.4000000000001</v>
      </c>
    </row>
    <row r="80" spans="2:9" ht="78.75" x14ac:dyDescent="0.25">
      <c r="B80" s="21" t="s">
        <v>157</v>
      </c>
      <c r="C80" s="17" t="s">
        <v>158</v>
      </c>
      <c r="D80" s="18">
        <v>830</v>
      </c>
      <c r="E80" s="17" t="s">
        <v>25</v>
      </c>
      <c r="F80" s="17" t="s">
        <v>33</v>
      </c>
      <c r="G80" s="26">
        <f>220.6+30.8+40.9+13.5</f>
        <v>305.8</v>
      </c>
      <c r="H80" s="26">
        <v>0</v>
      </c>
      <c r="I80" s="19">
        <v>0</v>
      </c>
    </row>
  </sheetData>
  <mergeCells count="10">
    <mergeCell ref="I16:I17"/>
    <mergeCell ref="B14:I14"/>
    <mergeCell ref="H15:I15"/>
    <mergeCell ref="H16:H17"/>
    <mergeCell ref="G16:G17"/>
    <mergeCell ref="B16:B17"/>
    <mergeCell ref="C16:C17"/>
    <mergeCell ref="D16:D17"/>
    <mergeCell ref="F16:F17"/>
    <mergeCell ref="E16:E17"/>
  </mergeCells>
  <pageMargins left="0.98425197601318404" right="0.39370077848434398" top="0.39370077848434398" bottom="0.39370077848434398" header="0" footer="0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Дело</cp:lastModifiedBy>
  <cp:lastPrinted>2024-10-24T14:24:13Z</cp:lastPrinted>
  <dcterms:modified xsi:type="dcterms:W3CDTF">2024-11-21T11:51:50Z</dcterms:modified>
</cp:coreProperties>
</file>